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19392" windowHeight="10992" activeTab="1"/>
  </bookViews>
  <sheets>
    <sheet name="Istruzioni Compilazione" sheetId="3" r:id="rId1"/>
    <sheet name="Piano Finanziario" sheetId="1" r:id="rId2"/>
    <sheet name="Piano ammortamento" sheetId="2" r:id="rId3"/>
  </sheets>
  <definedNames>
    <definedName name="_xlnm.Print_Area" localSheetId="1">'Piano Finanziario'!$A$33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" i="1" l="1"/>
  <c r="D20" i="1"/>
  <c r="E20" i="1"/>
  <c r="H7" i="1"/>
  <c r="E3" i="1"/>
  <c r="F3" i="1"/>
  <c r="G3" i="1"/>
  <c r="F20" i="1" l="1"/>
  <c r="G20" i="1"/>
  <c r="C3" i="1"/>
  <c r="D3" i="1"/>
  <c r="B3" i="1"/>
  <c r="D12" i="2" l="1"/>
  <c r="E12" i="2"/>
  <c r="F12" i="2"/>
  <c r="G12" i="2"/>
  <c r="H12" i="2"/>
  <c r="C12" i="2"/>
  <c r="D8" i="2"/>
  <c r="E8" i="2"/>
  <c r="F8" i="2"/>
  <c r="G8" i="2"/>
  <c r="H8" i="2"/>
  <c r="C8" i="2"/>
  <c r="D4" i="2"/>
  <c r="E4" i="2"/>
  <c r="F4" i="2"/>
  <c r="G4" i="2"/>
  <c r="H4" i="2"/>
  <c r="C4" i="2"/>
  <c r="H19" i="2" l="1"/>
  <c r="G29" i="1" s="1"/>
  <c r="H18" i="2"/>
  <c r="D19" i="2"/>
  <c r="C29" i="1" s="1"/>
  <c r="E19" i="2"/>
  <c r="D29" i="1" s="1"/>
  <c r="F19" i="2"/>
  <c r="E29" i="1" s="1"/>
  <c r="G19" i="2"/>
  <c r="F29" i="1" s="1"/>
  <c r="C19" i="2"/>
  <c r="B29" i="1" s="1"/>
  <c r="D18" i="2"/>
  <c r="E18" i="2"/>
  <c r="F18" i="2"/>
  <c r="G18" i="2"/>
  <c r="C18" i="2"/>
  <c r="H13" i="2"/>
  <c r="H14" i="2" s="1"/>
  <c r="G13" i="2"/>
  <c r="G14" i="2" s="1"/>
  <c r="F13" i="2"/>
  <c r="F14" i="2" s="1"/>
  <c r="E13" i="2"/>
  <c r="E14" i="2" s="1"/>
  <c r="D13" i="2"/>
  <c r="D14" i="2" s="1"/>
  <c r="C13" i="2"/>
  <c r="C14" i="2" s="1"/>
  <c r="H9" i="2"/>
  <c r="H10" i="2" s="1"/>
  <c r="G9" i="2"/>
  <c r="G10" i="2" s="1"/>
  <c r="F9" i="2"/>
  <c r="F10" i="2" s="1"/>
  <c r="E9" i="2"/>
  <c r="E10" i="2" s="1"/>
  <c r="D9" i="2"/>
  <c r="D10" i="2" s="1"/>
  <c r="C9" i="2"/>
  <c r="C10" i="2" s="1"/>
  <c r="D5" i="2"/>
  <c r="D6" i="2" s="1"/>
  <c r="E5" i="2"/>
  <c r="E6" i="2" s="1"/>
  <c r="F5" i="2"/>
  <c r="F6" i="2" s="1"/>
  <c r="G5" i="2"/>
  <c r="G6" i="2" s="1"/>
  <c r="H5" i="2"/>
  <c r="H6" i="2" s="1"/>
  <c r="C5" i="2"/>
  <c r="C6" i="2" s="1"/>
  <c r="G21" i="2" l="1"/>
  <c r="H21" i="2"/>
  <c r="E21" i="2"/>
  <c r="D21" i="2"/>
  <c r="F21" i="2"/>
  <c r="C21" i="2"/>
  <c r="H20" i="2"/>
  <c r="E20" i="2"/>
  <c r="C20" i="2"/>
  <c r="D20" i="2"/>
  <c r="G20" i="2"/>
  <c r="F20" i="2"/>
  <c r="H19" i="1"/>
  <c r="H18" i="1"/>
  <c r="B20" i="1"/>
  <c r="B23" i="1" s="1"/>
  <c r="C20" i="1"/>
  <c r="C23" i="1" s="1"/>
  <c r="D23" i="1"/>
  <c r="E23" i="1"/>
  <c r="F23" i="1"/>
  <c r="G23" i="1"/>
  <c r="H4" i="1"/>
  <c r="H5" i="1"/>
  <c r="H9" i="1"/>
  <c r="H10" i="1"/>
  <c r="H11" i="1"/>
  <c r="H3" i="1"/>
  <c r="C12" i="1"/>
  <c r="C26" i="1" s="1"/>
  <c r="D12" i="1"/>
  <c r="D26" i="1" s="1"/>
  <c r="E26" i="1"/>
  <c r="F26" i="1"/>
  <c r="G26" i="1"/>
  <c r="B12" i="1"/>
  <c r="B26" i="1" s="1"/>
  <c r="C6" i="1"/>
  <c r="C8" i="1" s="1"/>
  <c r="D6" i="1"/>
  <c r="D8" i="1" s="1"/>
  <c r="D13" i="1" s="1"/>
  <c r="D14" i="1" s="1"/>
  <c r="D27" i="1" s="1"/>
  <c r="E6" i="1"/>
  <c r="E8" i="1" s="1"/>
  <c r="F6" i="1"/>
  <c r="F8" i="1" s="1"/>
  <c r="F13" i="1" s="1"/>
  <c r="G6" i="1"/>
  <c r="G8" i="1" s="1"/>
  <c r="B6" i="1"/>
  <c r="B8" i="1" s="1"/>
  <c r="B13" i="1" s="1"/>
  <c r="B14" i="1" s="1"/>
  <c r="B27" i="1" s="1"/>
  <c r="C13" i="1" l="1"/>
  <c r="C14" i="1" s="1"/>
  <c r="C27" i="1" s="1"/>
  <c r="G24" i="1"/>
  <c r="G13" i="1"/>
  <c r="E24" i="1"/>
  <c r="E25" i="1" s="1"/>
  <c r="E28" i="1" s="1"/>
  <c r="E13" i="1"/>
  <c r="B24" i="1"/>
  <c r="D24" i="1"/>
  <c r="C24" i="1"/>
  <c r="D25" i="1"/>
  <c r="B25" i="1"/>
  <c r="G25" i="1"/>
  <c r="G28" i="1" s="1"/>
  <c r="C25" i="1"/>
  <c r="F24" i="1"/>
  <c r="F25" i="1" s="1"/>
  <c r="F28" i="1" s="1"/>
  <c r="H20" i="1"/>
  <c r="H6" i="1"/>
  <c r="H12" i="1"/>
  <c r="H8" i="1"/>
  <c r="H13" i="1" l="1"/>
  <c r="C28" i="1"/>
  <c r="C30" i="1" s="1"/>
  <c r="D28" i="1"/>
  <c r="D30" i="1" s="1"/>
  <c r="B28" i="1"/>
  <c r="B30" i="1" s="1"/>
  <c r="G30" i="1"/>
  <c r="E30" i="1"/>
  <c r="F30" i="1"/>
  <c r="B33" i="1" l="1"/>
  <c r="B32" i="1"/>
</calcChain>
</file>

<file path=xl/sharedStrings.xml><?xml version="1.0" encoding="utf-8"?>
<sst xmlns="http://schemas.openxmlformats.org/spreadsheetml/2006/main" count="119" uniqueCount="60">
  <si>
    <t>Ricavo Incrementale</t>
  </si>
  <si>
    <t>Riduzione costi</t>
  </si>
  <si>
    <t>TOTALE COSTI INDIRETTI</t>
  </si>
  <si>
    <t>TOTALE COSTI DIRETTI</t>
  </si>
  <si>
    <t xml:space="preserve">Strumentazioni e attrezzature </t>
  </si>
  <si>
    <t>Margini</t>
  </si>
  <si>
    <t>Voci di costo (€)</t>
  </si>
  <si>
    <t>Spese Generali (descrizione 1)</t>
  </si>
  <si>
    <t>Spese Generali (descrizione 2)</t>
  </si>
  <si>
    <t>Spese Generali (descrizione 3)</t>
  </si>
  <si>
    <t>TOTALE COSTI (€)</t>
  </si>
  <si>
    <t>TOTALE</t>
  </si>
  <si>
    <t>Anno 1
I semestre</t>
  </si>
  <si>
    <t>Anno 1 
II semestre</t>
  </si>
  <si>
    <t>Anno 2 
I semestre</t>
  </si>
  <si>
    <t>Anno 2 
II semestre</t>
  </si>
  <si>
    <t>Anno 3 
I semestre</t>
  </si>
  <si>
    <t>Anno 3 
II semestre</t>
  </si>
  <si>
    <t>COMMENTI</t>
  </si>
  <si>
    <t>NON COMPILARE</t>
  </si>
  <si>
    <t>Sarà ritenuto ammissibile il costo delle spese generali calcolato nella misura massima del 25% dell’ammontare dei costi complessivi sostenuti per i costi di personale.</t>
  </si>
  <si>
    <t>Se gli strumenti e le attrezzature non sono utilizzati per tutto il loro ciclo di vita per il progetto, sono considerati ammissibili unicamente i costi di ammortamento corrispondenti alla durata del progetto, calcolati secondo principi contabili generalmente accettati.</t>
  </si>
  <si>
    <t>Costi per collaborazioni di ricerca con soggetti pubblici e privati, costi per la ricerca contrattuale, le conoscenze e i brevetti acquisiti o ottenuti in licenza da fonti esterne alle normali condizioni di mercato, nonché costi per i servizi di consulenza e servizi equivalenti utilizzati esclusivamente ai fini del progetto</t>
  </si>
  <si>
    <t>Il contributo è concesso ed erogato alle imprese beneficiarie nella misura massima del 50% dei costi/spese ammissibili sostenuti e documentati e comunque fino all’importo massimo di 200.000 euro per ciascun progetto</t>
  </si>
  <si>
    <t xml:space="preserve"> STIMA RICAVI</t>
  </si>
  <si>
    <t>TOTALE RICAVI</t>
  </si>
  <si>
    <t xml:space="preserve">TOTALE RICAVI </t>
  </si>
  <si>
    <t>EBITDA</t>
  </si>
  <si>
    <t xml:space="preserve">Piano ammortamenti bene e servizi </t>
  </si>
  <si>
    <t xml:space="preserve">Strumentazioni  </t>
  </si>
  <si>
    <t>Valore del bene/servizio</t>
  </si>
  <si>
    <t>Quota di Ammortamento</t>
  </si>
  <si>
    <t>Fondo di ammortamento</t>
  </si>
  <si>
    <t>Valore netto del bene</t>
  </si>
  <si>
    <t>Numero/Descizione del bene</t>
  </si>
  <si>
    <t>1 - Descrizione Bene/Servizio</t>
  </si>
  <si>
    <t>2 - Descrizione Bene/Servizio</t>
  </si>
  <si>
    <t>3 - Descrizione Bene/Servizio</t>
  </si>
  <si>
    <t>Totale beni e servizi</t>
  </si>
  <si>
    <t>PROFITTO/PERDITA</t>
  </si>
  <si>
    <t>QUOTA DI AMMORTAMENTO</t>
  </si>
  <si>
    <t>caso ammortamento a 5 anni</t>
  </si>
  <si>
    <t>Colonna1</t>
  </si>
  <si>
    <t>caso ammortamento a 7 anni</t>
  </si>
  <si>
    <t>caso ammortamento a 3 anni</t>
  </si>
  <si>
    <t>COLLABORAZIONI DI RICERCA</t>
  </si>
  <si>
    <t>MARGINE LORDO</t>
  </si>
  <si>
    <t>Rendimento Medio sui 3 anni</t>
  </si>
  <si>
    <t>Tasso Interno di Rendimento (TIR)</t>
  </si>
  <si>
    <t>Compilare tutte le celle di colore giallo</t>
  </si>
  <si>
    <t>Le celle  di colore rosa hanno all'interno formule e non devono essere compilte</t>
  </si>
  <si>
    <t>TOTALE COSTI DIRETTI/ DI PRODUZIONE</t>
  </si>
  <si>
    <t>Personale direttamente impiegato nel progetto/ in produzione</t>
  </si>
  <si>
    <t>Altri costi di produzione (materiali)</t>
  </si>
  <si>
    <t>Finanziamento ARTES 4.0</t>
  </si>
  <si>
    <t>Fornitore 1</t>
  </si>
  <si>
    <t>Fornitore 2</t>
  </si>
  <si>
    <t>PERCENTULE FINANZIAMENTO</t>
  </si>
  <si>
    <t>TOTALE FINANZIAMENTO ARTES 4.0 RICHIESTO (€)</t>
  </si>
  <si>
    <t>Istruzione per la compilazione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</si>
</sst>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8" fillId="0" borderId="0" applyFont="0" applyFill="0" applyBorder="0" applyAlignment="0" applyProtection="0"/>
  </cellStyleXfs>
  <cellXfs count="91">
    <xf numFmtId="0" fontId="0" fillId="0" borderId="0" xfId="0"/>
    <xf numFmtId="0" fontId="0" fillId="0" borderId="2" xfId="0" applyBorder="1"/>
    <xf numFmtId="0" fontId="0" fillId="0" borderId="4" xfId="0" applyBorder="1"/>
    <xf numFmtId="164" fontId="0" fillId="2" borderId="1" xfId="0" applyNumberFormat="1" applyFill="1" applyBorder="1"/>
    <xf numFmtId="164" fontId="0" fillId="2" borderId="5" xfId="0" applyNumberFormat="1" applyFill="1" applyBorder="1"/>
    <xf numFmtId="164" fontId="0" fillId="2" borderId="3" xfId="0" applyNumberFormat="1" applyFill="1" applyBorder="1"/>
    <xf numFmtId="164" fontId="0" fillId="2" borderId="1" xfId="0" applyNumberFormat="1" applyFont="1" applyFill="1" applyBorder="1"/>
    <xf numFmtId="0" fontId="0" fillId="0" borderId="4" xfId="0" applyBorder="1" applyAlignment="1">
      <alignment wrapText="1"/>
    </xf>
    <xf numFmtId="0" fontId="0" fillId="0" borderId="1" xfId="0" applyBorder="1"/>
    <xf numFmtId="164" fontId="4" fillId="4" borderId="1" xfId="0" applyNumberFormat="1" applyFont="1" applyFill="1" applyBorder="1"/>
    <xf numFmtId="164" fontId="4" fillId="5" borderId="1" xfId="0" applyNumberFormat="1" applyFont="1" applyFill="1" applyBorder="1"/>
    <xf numFmtId="0" fontId="0" fillId="0" borderId="1" xfId="0" applyFill="1" applyBorder="1"/>
    <xf numFmtId="0" fontId="5" fillId="3" borderId="2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0" fontId="4" fillId="5" borderId="1" xfId="0" applyFont="1" applyFill="1" applyBorder="1"/>
    <xf numFmtId="0" fontId="4" fillId="4" borderId="1" xfId="0" applyFont="1" applyFill="1" applyBorder="1"/>
    <xf numFmtId="164" fontId="3" fillId="6" borderId="1" xfId="0" applyNumberFormat="1" applyFont="1" applyFill="1" applyBorder="1" applyAlignment="1">
      <alignment horizontal="center" vertical="center"/>
    </xf>
    <xf numFmtId="0" fontId="4" fillId="5" borderId="6" xfId="0" applyFont="1" applyFill="1" applyBorder="1"/>
    <xf numFmtId="164" fontId="4" fillId="5" borderId="7" xfId="0" applyNumberFormat="1" applyFont="1" applyFill="1" applyBorder="1"/>
    <xf numFmtId="164" fontId="4" fillId="5" borderId="3" xfId="0" applyNumberFormat="1" applyFont="1" applyFill="1" applyBorder="1"/>
    <xf numFmtId="0" fontId="0" fillId="0" borderId="11" xfId="0" applyFont="1" applyFill="1" applyBorder="1"/>
    <xf numFmtId="0" fontId="0" fillId="0" borderId="13" xfId="0" applyFill="1" applyBorder="1"/>
    <xf numFmtId="0" fontId="4" fillId="5" borderId="14" xfId="0" applyFont="1" applyFill="1" applyBorder="1"/>
    <xf numFmtId="164" fontId="4" fillId="5" borderId="15" xfId="0" applyNumberFormat="1" applyFont="1" applyFill="1" applyBorder="1"/>
    <xf numFmtId="0" fontId="5" fillId="3" borderId="10" xfId="0" applyFont="1" applyFill="1" applyBorder="1" applyAlignment="1">
      <alignment horizontal="center" vertical="center" wrapText="1"/>
    </xf>
    <xf numFmtId="164" fontId="0" fillId="2" borderId="12" xfId="0" applyNumberFormat="1" applyFill="1" applyBorder="1"/>
    <xf numFmtId="0" fontId="0" fillId="0" borderId="11" xfId="0" applyFill="1" applyBorder="1"/>
    <xf numFmtId="0" fontId="3" fillId="3" borderId="7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5" fillId="0" borderId="3" xfId="0" applyFont="1" applyBorder="1"/>
    <xf numFmtId="0" fontId="0" fillId="5" borderId="1" xfId="0" applyFill="1" applyBorder="1"/>
    <xf numFmtId="164" fontId="0" fillId="5" borderId="1" xfId="0" applyNumberFormat="1" applyFill="1" applyBorder="1"/>
    <xf numFmtId="0" fontId="5" fillId="0" borderId="0" xfId="0" applyFont="1"/>
    <xf numFmtId="164" fontId="0" fillId="2" borderId="12" xfId="0" applyNumberFormat="1" applyFont="1" applyFill="1" applyBorder="1"/>
    <xf numFmtId="0" fontId="4" fillId="4" borderId="20" xfId="0" applyFont="1" applyFill="1" applyBorder="1"/>
    <xf numFmtId="164" fontId="4" fillId="4" borderId="0" xfId="0" applyNumberFormat="1" applyFont="1" applyFill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4" xfId="0" applyBorder="1" applyAlignment="1"/>
    <xf numFmtId="0" fontId="0" fillId="0" borderId="3" xfId="0" applyFill="1" applyBorder="1"/>
    <xf numFmtId="0" fontId="0" fillId="0" borderId="7" xfId="0" applyFill="1" applyBorder="1"/>
    <xf numFmtId="0" fontId="6" fillId="3" borderId="10" xfId="0" applyFont="1" applyFill="1" applyBorder="1" applyAlignment="1">
      <alignment wrapText="1"/>
    </xf>
    <xf numFmtId="164" fontId="0" fillId="0" borderId="0" xfId="0" applyNumberFormat="1"/>
    <xf numFmtId="9" fontId="0" fillId="0" borderId="0" xfId="0" applyNumberFormat="1"/>
    <xf numFmtId="0" fontId="4" fillId="4" borderId="8" xfId="0" applyFont="1" applyFill="1" applyBorder="1"/>
    <xf numFmtId="164" fontId="4" fillId="4" borderId="9" xfId="0" applyNumberFormat="1" applyFont="1" applyFill="1" applyBorder="1"/>
    <xf numFmtId="0" fontId="0" fillId="0" borderId="18" xfId="0" applyFont="1" applyFill="1" applyBorder="1" applyAlignment="1">
      <alignment horizontal="left" wrapText="1"/>
    </xf>
    <xf numFmtId="164" fontId="4" fillId="4" borderId="0" xfId="0" applyNumberFormat="1" applyFont="1" applyFill="1" applyBorder="1"/>
    <xf numFmtId="164" fontId="4" fillId="0" borderId="0" xfId="0" applyNumberFormat="1" applyFont="1" applyFill="1" applyBorder="1"/>
    <xf numFmtId="0" fontId="0" fillId="0" borderId="16" xfId="0" applyFont="1" applyFill="1" applyBorder="1" applyAlignment="1">
      <alignment horizontal="center"/>
    </xf>
    <xf numFmtId="0" fontId="4" fillId="7" borderId="13" xfId="0" applyFont="1" applyFill="1" applyBorder="1" applyAlignment="1">
      <alignment wrapText="1"/>
    </xf>
    <xf numFmtId="0" fontId="4" fillId="5" borderId="13" xfId="0" applyFont="1" applyFill="1" applyBorder="1"/>
    <xf numFmtId="164" fontId="4" fillId="7" borderId="10" xfId="0" applyNumberFormat="1" applyFont="1" applyFill="1" applyBorder="1"/>
    <xf numFmtId="164" fontId="4" fillId="5" borderId="1" xfId="0" applyNumberFormat="1" applyFont="1" applyFill="1" applyBorder="1" applyAlignment="1">
      <alignment horizontal="right"/>
    </xf>
    <xf numFmtId="164" fontId="4" fillId="5" borderId="12" xfId="0" applyNumberFormat="1" applyFont="1" applyFill="1" applyBorder="1" applyAlignment="1">
      <alignment horizontal="right"/>
    </xf>
    <xf numFmtId="164" fontId="4" fillId="5" borderId="15" xfId="0" applyNumberFormat="1" applyFont="1" applyFill="1" applyBorder="1" applyAlignment="1">
      <alignment horizontal="right"/>
    </xf>
    <xf numFmtId="0" fontId="0" fillId="0" borderId="3" xfId="0" applyBorder="1" applyAlignment="1">
      <alignment horizontal="left"/>
    </xf>
    <xf numFmtId="0" fontId="4" fillId="7" borderId="0" xfId="0" applyFont="1" applyFill="1"/>
    <xf numFmtId="0" fontId="4" fillId="7" borderId="1" xfId="0" applyFont="1" applyFill="1" applyBorder="1"/>
    <xf numFmtId="9" fontId="4" fillId="7" borderId="12" xfId="5" applyFont="1" applyFill="1" applyBorder="1"/>
    <xf numFmtId="164" fontId="10" fillId="6" borderId="0" xfId="0" applyNumberFormat="1" applyFont="1" applyFill="1" applyBorder="1"/>
    <xf numFmtId="0" fontId="4" fillId="7" borderId="21" xfId="0" applyFont="1" applyFill="1" applyBorder="1"/>
    <xf numFmtId="164" fontId="4" fillId="7" borderId="22" xfId="0" applyNumberFormat="1" applyFont="1" applyFill="1" applyBorder="1" applyAlignment="1">
      <alignment horizontal="right"/>
    </xf>
    <xf numFmtId="164" fontId="3" fillId="6" borderId="12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164" fontId="0" fillId="2" borderId="23" xfId="0" applyNumberFormat="1" applyFill="1" applyBorder="1"/>
    <xf numFmtId="164" fontId="9" fillId="5" borderId="12" xfId="0" applyNumberFormat="1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left" vertical="center"/>
    </xf>
    <xf numFmtId="0" fontId="4" fillId="0" borderId="24" xfId="0" applyFont="1" applyFill="1" applyBorder="1"/>
    <xf numFmtId="164" fontId="3" fillId="6" borderId="22" xfId="0" applyNumberFormat="1" applyFont="1" applyFill="1" applyBorder="1" applyAlignment="1">
      <alignment horizontal="center" vertical="center"/>
    </xf>
    <xf numFmtId="164" fontId="0" fillId="2" borderId="22" xfId="0" applyNumberFormat="1" applyFont="1" applyFill="1" applyBorder="1"/>
    <xf numFmtId="164" fontId="9" fillId="5" borderId="22" xfId="0" applyNumberFormat="1" applyFont="1" applyFill="1" applyBorder="1" applyAlignment="1">
      <alignment horizontal="right"/>
    </xf>
    <xf numFmtId="0" fontId="0" fillId="0" borderId="16" xfId="0" applyBorder="1" applyAlignment="1">
      <alignment horizontal="left"/>
    </xf>
    <xf numFmtId="164" fontId="0" fillId="2" borderId="15" xfId="0" applyNumberFormat="1" applyFont="1" applyFill="1" applyBorder="1"/>
    <xf numFmtId="0" fontId="4" fillId="5" borderId="24" xfId="0" applyFont="1" applyFill="1" applyBorder="1" applyAlignment="1">
      <alignment wrapText="1"/>
    </xf>
    <xf numFmtId="164" fontId="4" fillId="5" borderId="22" xfId="0" applyNumberFormat="1" applyFont="1" applyFill="1" applyBorder="1"/>
    <xf numFmtId="164" fontId="4" fillId="5" borderId="22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4" fontId="4" fillId="0" borderId="0" xfId="0" applyNumberFormat="1" applyFont="1" applyFill="1" applyBorder="1" applyAlignment="1">
      <alignment wrapText="1"/>
    </xf>
    <xf numFmtId="0" fontId="0" fillId="0" borderId="0" xfId="0" applyFill="1" applyBorder="1"/>
    <xf numFmtId="0" fontId="4" fillId="2" borderId="1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center" wrapText="1"/>
    </xf>
    <xf numFmtId="0" fontId="0" fillId="0" borderId="19" xfId="0" applyFont="1" applyFill="1" applyBorder="1" applyAlignment="1">
      <alignment horizontal="center" wrapText="1"/>
    </xf>
  </cellXfs>
  <cellStyles count="6">
    <cellStyle name="Normale" xfId="0" builtinId="0"/>
    <cellStyle name="Normale 2" xfId="4"/>
    <cellStyle name="Normale 3" xfId="1"/>
    <cellStyle name="Percentuale" xfId="5" builtinId="5"/>
    <cellStyle name="Percentuale 2" xfId="3"/>
    <cellStyle name="Valuta 2" xfId="2"/>
  </cellStyles>
  <dxfs count="84"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fill>
        <patternFill patternType="solid">
          <fgColor indexed="64"/>
          <bgColor rgb="FFFFFF0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5999938962981048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</font>
      <fill>
        <patternFill patternType="solid">
          <fgColor indexed="64"/>
          <bgColor theme="5" tint="0.59999389629810485"/>
        </patternFill>
      </fill>
      <border diagonalUp="0" diagonalDown="0" outline="0">
        <left/>
        <right style="medium">
          <color indexed="64"/>
        </right>
        <top/>
        <bottom/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</font>
      <fill>
        <patternFill patternType="solid">
          <fgColor indexed="64"/>
          <bgColor theme="5" tint="0.5999938962981048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/>
      </font>
      <fill>
        <patternFill patternType="solid">
          <fgColor indexed="64"/>
          <bgColor theme="5" tint="0.59999389629810485"/>
        </patternFill>
      </fill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</dxf>
    <dxf>
      <font>
        <b/>
      </font>
      <numFmt numFmtId="164" formatCode="#,##0.00\ &quot;€&quot;"/>
      <fill>
        <patternFill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€&quot;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rgb="FFC0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00000"/>
        </patternFill>
      </fill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Stile tabella 1" pivot="0" count="2">
      <tableStyleElement type="wholeTable" dxfId="83"/>
      <tableStyleElement type="headerRow" dxfId="8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a32" displayName="Tabella32" ref="A1:H15" totalsRowShown="0" headerRowDxfId="81" dataDxfId="79" headerRowBorderDxfId="80" tableBorderDxfId="78" totalsRowBorderDxfId="77">
  <autoFilter ref="A1:H15"/>
  <tableColumns count="8">
    <tableColumn id="1" name="Voci di costo (€)"/>
    <tableColumn id="2" name="Anno 1_x000a_I semestre"/>
    <tableColumn id="3" name="Anno 1 _x000a_II semestre"/>
    <tableColumn id="4" name="Anno 2 _x000a_I semestre"/>
    <tableColumn id="5" name="Anno 2 _x000a_II semestre" dataDxfId="76"/>
    <tableColumn id="6" name="Anno 3 _x000a_I semestre" dataDxfId="75"/>
    <tableColumn id="7" name="Anno 3 _x000a_II semestre" dataDxfId="74"/>
    <tableColumn id="9" name="TOTALE" dataDxfId="73"/>
  </tableColumns>
  <tableStyleInfo name="Stile tabella 1" showFirstColumn="0" showLastColumn="0" showRowStripes="1" showColumnStripes="0"/>
</table>
</file>

<file path=xl/tables/table2.xml><?xml version="1.0" encoding="utf-8"?>
<table xmlns="http://schemas.openxmlformats.org/spreadsheetml/2006/main" id="2" name="Tabella2" displayName="Tabella2" ref="A17:H20" totalsRowShown="0" headerRowDxfId="72" headerRowBorderDxfId="71" tableBorderDxfId="70" totalsRowBorderDxfId="69">
  <autoFilter ref="A17:H20"/>
  <tableColumns count="8">
    <tableColumn id="1" name=" STIMA RICAVI" dataDxfId="68"/>
    <tableColumn id="2" name="Anno 1_x000a_I semestre" dataDxfId="67"/>
    <tableColumn id="3" name="Anno 1 _x000a_II semestre" dataDxfId="66"/>
    <tableColumn id="4" name="Anno 2 _x000a_I semestre" dataDxfId="65"/>
    <tableColumn id="5" name="Anno 2 _x000a_II semestre" dataDxfId="64"/>
    <tableColumn id="6" name="Anno 3 _x000a_I semestre" dataDxfId="63"/>
    <tableColumn id="7" name="Anno 3 _x000a_II semestre" dataDxfId="62"/>
    <tableColumn id="8" name="TOTALE" dataDxfId="61">
      <calculatedColumnFormula>SUM(Tabella2[[#This Row],[Anno 1
I semestre]:[Anno 3 
II semestre]])</calculatedColumnFormula>
    </tableColumn>
  </tableColumns>
  <tableStyleInfo name="Stile tabella 1" showFirstColumn="1" showLastColumn="0" showRowStripes="1" showColumnStripes="0"/>
</table>
</file>

<file path=xl/tables/table3.xml><?xml version="1.0" encoding="utf-8"?>
<table xmlns="http://schemas.openxmlformats.org/spreadsheetml/2006/main" id="5" name="Tabella356" displayName="Tabella356" ref="A22:G25" totalsRowShown="0" headerRowDxfId="60" dataDxfId="59">
  <autoFilter ref="A22:G25"/>
  <tableColumns count="7">
    <tableColumn id="1" name="Margini" dataDxfId="58"/>
    <tableColumn id="2" name="Anno 1_x000a_I semestre" dataDxfId="57">
      <calculatedColumnFormula>'Piano Finanziario'!B20-'Piano ammortamento'!#REF!</calculatedColumnFormula>
    </tableColumn>
    <tableColumn id="3" name="Anno 1 _x000a_II semestre" dataDxfId="56">
      <calculatedColumnFormula>'Piano Finanziario'!C20-'Piano ammortamento'!#REF!</calculatedColumnFormula>
    </tableColumn>
    <tableColumn id="4" name="Anno 2 _x000a_I semestre" dataDxfId="55">
      <calculatedColumnFormula>'Piano Finanziario'!D20-'Piano ammortamento'!#REF!</calculatedColumnFormula>
    </tableColumn>
    <tableColumn id="5" name="Anno 2 _x000a_II semestre" dataDxfId="54">
      <calculatedColumnFormula>'Piano Finanziario'!E20-'Piano ammortamento'!#REF!</calculatedColumnFormula>
    </tableColumn>
    <tableColumn id="6" name="Anno 3 _x000a_I semestre" dataDxfId="53">
      <calculatedColumnFormula>'Piano Finanziario'!F20-'Piano ammortamento'!#REF!</calculatedColumnFormula>
    </tableColumn>
    <tableColumn id="7" name="Anno 3 _x000a_II semestre" dataDxfId="52">
      <calculatedColumnFormula>'Piano Finanziario'!G20-'Piano ammortamento'!#REF!</calculatedColumnFormula>
    </tableColumn>
  </tableColumns>
  <tableStyleInfo name="Stile tabella 1" showFirstColumn="0" showLastColumn="0" showRowStripes="1" showColumnStripes="0"/>
</table>
</file>

<file path=xl/tables/table4.xml><?xml version="1.0" encoding="utf-8"?>
<table xmlns="http://schemas.openxmlformats.org/spreadsheetml/2006/main" id="10" name="Tabella356711" displayName="Tabella356711" ref="A29:G30" headerRowCount="0" totalsRowShown="0" headerRowDxfId="51" dataDxfId="50">
  <tableColumns count="7">
    <tableColumn id="1" name="Colonna1" headerRowDxfId="49" dataDxfId="48"/>
    <tableColumn id="2" name="Colonna2" headerRowDxfId="47" dataDxfId="46">
      <calculatedColumnFormula>B12</calculatedColumnFormula>
    </tableColumn>
    <tableColumn id="3" name="Colonna3" headerRowDxfId="45" dataDxfId="44">
      <calculatedColumnFormula>C12</calculatedColumnFormula>
    </tableColumn>
    <tableColumn id="4" name="Colonna4" headerRowDxfId="43" dataDxfId="42">
      <calculatedColumnFormula>D12</calculatedColumnFormula>
    </tableColumn>
    <tableColumn id="5" name="Colonna5" headerRowDxfId="41" dataDxfId="40">
      <calculatedColumnFormula>E12</calculatedColumnFormula>
    </tableColumn>
    <tableColumn id="6" name="Colonna6" headerRowDxfId="39" dataDxfId="38">
      <calculatedColumnFormula>F12</calculatedColumnFormula>
    </tableColumn>
    <tableColumn id="7" name="Colonna7" headerRowDxfId="37" dataDxfId="36">
      <calculatedColumnFormula>G12</calculatedColumnFormula>
    </tableColumn>
  </tableColumns>
  <tableStyleInfo name="Stile tabella 1" showFirstColumn="0" showLastColumn="0" showRowStripes="1" showColumnStripes="0"/>
</table>
</file>

<file path=xl/tables/table5.xml><?xml version="1.0" encoding="utf-8"?>
<table xmlns="http://schemas.openxmlformats.org/spreadsheetml/2006/main" id="6" name="Tabella3567" displayName="Tabella3567" ref="A26:G28" headerRowCount="0" totalsRowShown="0" headerRowDxfId="35" dataDxfId="34">
  <tableColumns count="7">
    <tableColumn id="1" name="Colonna1" headerRowDxfId="33" dataDxfId="32"/>
    <tableColumn id="2" name="Colonna2" headerRowDxfId="31" dataDxfId="30">
      <calculatedColumnFormula>B12</calculatedColumnFormula>
    </tableColumn>
    <tableColumn id="3" name="Colonna3" headerRowDxfId="29" dataDxfId="28">
      <calculatedColumnFormula>C12</calculatedColumnFormula>
    </tableColumn>
    <tableColumn id="4" name="Colonna4" headerRowDxfId="27" dataDxfId="26">
      <calculatedColumnFormula>D12</calculatedColumnFormula>
    </tableColumn>
    <tableColumn id="5" name="Colonna5" headerRowDxfId="25" dataDxfId="24">
      <calculatedColumnFormula>E12</calculatedColumnFormula>
    </tableColumn>
    <tableColumn id="6" name="Colonna6" headerRowDxfId="23" dataDxfId="22">
      <calculatedColumnFormula>F12</calculatedColumnFormula>
    </tableColumn>
    <tableColumn id="7" name="Colonna7" headerRowDxfId="21" dataDxfId="20">
      <calculatedColumnFormula>G12</calculatedColumnFormula>
    </tableColumn>
  </tableColumns>
  <tableStyleInfo name="Stile tabella 1" showFirstColumn="0" showLastColumn="0" showRowStripes="1" showColumnStripes="0"/>
</table>
</file>

<file path=xl/tables/table6.xml><?xml version="1.0" encoding="utf-8"?>
<table xmlns="http://schemas.openxmlformats.org/spreadsheetml/2006/main" id="8" name="Tabella8" displayName="Tabella8" ref="B2:I4" totalsRowShown="0" headerRowDxfId="19" dataDxfId="18">
  <autoFilter ref="B2:I4"/>
  <tableColumns count="8">
    <tableColumn id="1" name="Strumentazioni  " dataDxfId="17"/>
    <tableColumn id="2" name="Anno 1_x000a_I semestre" dataDxfId="16"/>
    <tableColumn id="3" name="Anno 1 _x000a_II semestre" dataDxfId="15"/>
    <tableColumn id="4" name="Anno 2 _x000a_I semestre" dataDxfId="14"/>
    <tableColumn id="5" name="Anno 2 _x000a_II semestre" dataDxfId="13"/>
    <tableColumn id="6" name="Anno 3 _x000a_I semestre" dataDxfId="12"/>
    <tableColumn id="7" name="Anno 3 _x000a_II semestre" dataDxfId="11"/>
    <tableColumn id="8" name="Colonna1" dataDxfId="10"/>
  </tableColumns>
  <tableStyleInfo name="Stile tabella 1" showFirstColumn="0" showLastColumn="0" showRowStripes="1" showColumnStripes="0"/>
</table>
</file>

<file path=xl/tables/table7.xml><?xml version="1.0" encoding="utf-8"?>
<table xmlns="http://schemas.openxmlformats.org/spreadsheetml/2006/main" id="11" name="Tabella11" displayName="Tabella11" ref="A17:H21" totalsRowShown="0" headerRowDxfId="9" dataDxfId="7" headerRowBorderDxfId="8" tableBorderDxfId="6">
  <autoFilter ref="A17:H21"/>
  <tableColumns count="8">
    <tableColumn id="1" name="Numero/Descizione del bene" dataDxfId="5"/>
    <tableColumn id="2" name="Strumentazioni  "/>
    <tableColumn id="3" name="Anno 1_x000a_I semestre" dataDxfId="4"/>
    <tableColumn id="4" name="Anno 1 _x000a_II semestre" dataDxfId="3"/>
    <tableColumn id="5" name="Anno 2 _x000a_I semestre" dataDxfId="2"/>
    <tableColumn id="6" name="Anno 2 _x000a_II semestre" dataDxfId="1"/>
    <tableColumn id="7" name="Anno 3 _x000a_I semestre" dataDxfId="0"/>
    <tableColumn id="8" name="Anno 3 _x000a_II semestre"/>
  </tableColumns>
  <tableStyleInfo name="Stile tabella 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J12" sqref="J12"/>
    </sheetView>
  </sheetViews>
  <sheetFormatPr defaultRowHeight="14.4" x14ac:dyDescent="0.55000000000000004"/>
  <cols>
    <col min="2" max="2" width="32.83984375" customWidth="1"/>
  </cols>
  <sheetData>
    <row r="1" spans="1:2" x14ac:dyDescent="0.55000000000000004">
      <c r="A1" t="s">
        <v>59</v>
      </c>
    </row>
    <row r="2" spans="1:2" x14ac:dyDescent="0.55000000000000004">
      <c r="A2" s="82"/>
      <c r="B2" s="83" t="s">
        <v>49</v>
      </c>
    </row>
    <row r="3" spans="1:2" x14ac:dyDescent="0.55000000000000004">
      <c r="A3" s="16"/>
      <c r="B3" s="84" t="s">
        <v>50</v>
      </c>
    </row>
    <row r="4" spans="1:2" x14ac:dyDescent="0.55000000000000004">
      <c r="A4" s="59"/>
      <c r="B4" s="84"/>
    </row>
  </sheetData>
  <mergeCells count="1">
    <mergeCell ref="B3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>
      <selection activeCell="A33" sqref="A33"/>
    </sheetView>
  </sheetViews>
  <sheetFormatPr defaultRowHeight="14.4" x14ac:dyDescent="0.55000000000000004"/>
  <cols>
    <col min="1" max="1" width="29.20703125" bestFit="1" customWidth="1"/>
    <col min="2" max="2" width="15.1015625" customWidth="1"/>
    <col min="3" max="3" width="18.20703125" customWidth="1"/>
    <col min="4" max="4" width="19.1015625" customWidth="1"/>
    <col min="5" max="5" width="19.20703125" customWidth="1"/>
    <col min="6" max="6" width="19.1015625" customWidth="1"/>
    <col min="7" max="7" width="19.20703125" customWidth="1"/>
    <col min="8" max="8" width="24.47265625" customWidth="1"/>
    <col min="9" max="9" width="59.1015625" style="29" customWidth="1"/>
  </cols>
  <sheetData>
    <row r="1" spans="1:9" ht="30" customHeight="1" thickBot="1" x14ac:dyDescent="0.65">
      <c r="A1" s="65" t="s">
        <v>6</v>
      </c>
      <c r="B1" s="65" t="s">
        <v>12</v>
      </c>
      <c r="C1" s="65" t="s">
        <v>13</v>
      </c>
      <c r="D1" s="65" t="s">
        <v>14</v>
      </c>
      <c r="E1" s="65" t="s">
        <v>15</v>
      </c>
      <c r="F1" s="65" t="s">
        <v>16</v>
      </c>
      <c r="G1" s="65" t="s">
        <v>17</v>
      </c>
      <c r="H1" s="25" t="s">
        <v>11</v>
      </c>
      <c r="I1" s="28" t="s">
        <v>18</v>
      </c>
    </row>
    <row r="2" spans="1:9" ht="30" customHeight="1" x14ac:dyDescent="0.55000000000000004">
      <c r="A2" s="66" t="s">
        <v>52</v>
      </c>
      <c r="B2" s="26">
        <v>10000</v>
      </c>
      <c r="C2" s="26">
        <v>10000</v>
      </c>
      <c r="D2" s="26">
        <v>20000</v>
      </c>
      <c r="E2" s="26">
        <v>20000</v>
      </c>
      <c r="F2" s="26">
        <v>20000</v>
      </c>
      <c r="G2" s="67">
        <v>20000</v>
      </c>
      <c r="H2" s="68">
        <f>SUM(Tabella32[[#This Row],[Anno 1
I semestre]:[Anno 3 
II semestre]])</f>
        <v>100000</v>
      </c>
      <c r="I2" s="69"/>
    </row>
    <row r="3" spans="1:9" ht="57.9" thickBot="1" x14ac:dyDescent="0.6">
      <c r="A3" s="52" t="s">
        <v>4</v>
      </c>
      <c r="B3" s="10">
        <f>'Piano ammortamento'!C21</f>
        <v>144857.14285714284</v>
      </c>
      <c r="C3" s="10">
        <f>'Piano ammortamento'!D21</f>
        <v>129714.28571428571</v>
      </c>
      <c r="D3" s="10">
        <f>'Piano ammortamento'!E21</f>
        <v>114571.42857142858</v>
      </c>
      <c r="E3" s="10">
        <f>'Piano ammortamento'!F21</f>
        <v>99428.57142857142</v>
      </c>
      <c r="F3" s="10">
        <f>'Piano ammortamento'!G21</f>
        <v>84285.71428571429</v>
      </c>
      <c r="G3" s="10">
        <f>'Piano ammortamento'!H21</f>
        <v>69142.85714285713</v>
      </c>
      <c r="H3" s="54">
        <f>SUM(Tabella32[[#This Row],[Anno 1
I semestre]:[Anno 3 
II semestre]])</f>
        <v>642000</v>
      </c>
      <c r="I3" s="47" t="s">
        <v>21</v>
      </c>
    </row>
    <row r="4" spans="1:9" x14ac:dyDescent="0.55000000000000004">
      <c r="A4" s="21" t="s">
        <v>55</v>
      </c>
      <c r="B4" s="34">
        <v>20000</v>
      </c>
      <c r="C4" s="34">
        <v>10000</v>
      </c>
      <c r="D4" s="34">
        <v>20000</v>
      </c>
      <c r="E4" s="34">
        <v>0</v>
      </c>
      <c r="F4" s="34">
        <v>0</v>
      </c>
      <c r="G4" s="34">
        <v>0</v>
      </c>
      <c r="H4" s="55">
        <f>SUM(Tabella32[[#This Row],[Anno 1
I semestre]:[Anno 3 
II semestre]])</f>
        <v>50000</v>
      </c>
      <c r="I4" s="89" t="s">
        <v>22</v>
      </c>
    </row>
    <row r="5" spans="1:9" x14ac:dyDescent="0.55000000000000004">
      <c r="A5" s="22" t="s">
        <v>56</v>
      </c>
      <c r="B5" s="6">
        <v>10000</v>
      </c>
      <c r="C5" s="6">
        <v>10000</v>
      </c>
      <c r="D5" s="6">
        <v>10000</v>
      </c>
      <c r="E5" s="6">
        <v>0</v>
      </c>
      <c r="F5" s="6">
        <v>0</v>
      </c>
      <c r="G5" s="6">
        <v>0</v>
      </c>
      <c r="H5" s="54">
        <f>SUM(Tabella32[[#This Row],[Anno 1
I semestre]:[Anno 3 
II semestre]])</f>
        <v>30000</v>
      </c>
      <c r="I5" s="89"/>
    </row>
    <row r="6" spans="1:9" ht="14.7" customHeight="1" thickBot="1" x14ac:dyDescent="0.6">
      <c r="A6" s="23" t="s">
        <v>45</v>
      </c>
      <c r="B6" s="24">
        <f>SUM(B4:B5)</f>
        <v>30000</v>
      </c>
      <c r="C6" s="24">
        <f t="shared" ref="C6:G6" si="0">SUM(C4:C5)</f>
        <v>20000</v>
      </c>
      <c r="D6" s="24">
        <f t="shared" si="0"/>
        <v>30000</v>
      </c>
      <c r="E6" s="24">
        <f t="shared" si="0"/>
        <v>0</v>
      </c>
      <c r="F6" s="24">
        <f t="shared" si="0"/>
        <v>0</v>
      </c>
      <c r="G6" s="24">
        <f t="shared" si="0"/>
        <v>0</v>
      </c>
      <c r="H6" s="56">
        <f>SUM(Tabella32[[#This Row],[Anno 1
I semestre]:[Anno 3 
II semestre]])</f>
        <v>80000</v>
      </c>
      <c r="I6" s="90"/>
    </row>
    <row r="7" spans="1:9" ht="14.7" thickBot="1" x14ac:dyDescent="0.6">
      <c r="A7" s="70" t="s">
        <v>53</v>
      </c>
      <c r="B7" s="71" t="s">
        <v>19</v>
      </c>
      <c r="C7" s="71" t="s">
        <v>19</v>
      </c>
      <c r="D7" s="71" t="s">
        <v>19</v>
      </c>
      <c r="E7" s="72">
        <v>20000</v>
      </c>
      <c r="F7" s="72">
        <v>20000</v>
      </c>
      <c r="G7" s="72">
        <v>20000</v>
      </c>
      <c r="H7" s="73">
        <f>SUM(Tabella32[[#This Row],[Anno 2 
II semestre]:[Anno 3 
II semestre]])</f>
        <v>60000</v>
      </c>
      <c r="I7" s="74"/>
    </row>
    <row r="8" spans="1:9" ht="29.1" thickBot="1" x14ac:dyDescent="0.6">
      <c r="A8" s="76" t="s">
        <v>51</v>
      </c>
      <c r="B8" s="77">
        <f>B2+B3+B6</f>
        <v>184857.14285714284</v>
      </c>
      <c r="C8" s="77">
        <f t="shared" ref="C8:G8" si="1">C2+C3+C6</f>
        <v>159714.28571428571</v>
      </c>
      <c r="D8" s="77">
        <f t="shared" si="1"/>
        <v>164571.42857142858</v>
      </c>
      <c r="E8" s="77">
        <f t="shared" si="1"/>
        <v>119428.57142857142</v>
      </c>
      <c r="F8" s="77">
        <f t="shared" si="1"/>
        <v>104285.71428571429</v>
      </c>
      <c r="G8" s="77">
        <f t="shared" si="1"/>
        <v>89142.85714285713</v>
      </c>
      <c r="H8" s="78">
        <f>SUM(Tabella32[[#This Row],[Anno 1
I semestre]:[Anno 3 
II semestre]])</f>
        <v>822000</v>
      </c>
      <c r="I8" s="50"/>
    </row>
    <row r="9" spans="1:9" x14ac:dyDescent="0.55000000000000004">
      <c r="A9" s="27" t="s">
        <v>7</v>
      </c>
      <c r="B9" s="26">
        <v>2000</v>
      </c>
      <c r="C9" s="26">
        <v>2000</v>
      </c>
      <c r="D9" s="26">
        <v>4000</v>
      </c>
      <c r="E9" s="64" t="s">
        <v>19</v>
      </c>
      <c r="F9" s="64" t="s">
        <v>19</v>
      </c>
      <c r="G9" s="64" t="s">
        <v>19</v>
      </c>
      <c r="H9" s="55">
        <f>SUM(Tabella32[[#This Row],[Anno 1
I semestre]:[Anno 3 
II semestre]])</f>
        <v>8000</v>
      </c>
      <c r="I9" s="86" t="s">
        <v>20</v>
      </c>
    </row>
    <row r="10" spans="1:9" x14ac:dyDescent="0.55000000000000004">
      <c r="A10" s="22" t="s">
        <v>8</v>
      </c>
      <c r="B10" s="3">
        <v>1000</v>
      </c>
      <c r="C10" s="3">
        <v>2000</v>
      </c>
      <c r="D10" s="3">
        <v>4000</v>
      </c>
      <c r="E10" s="17" t="s">
        <v>19</v>
      </c>
      <c r="F10" s="17" t="s">
        <v>19</v>
      </c>
      <c r="G10" s="17" t="s">
        <v>19</v>
      </c>
      <c r="H10" s="54">
        <f>SUM(Tabella32[[#This Row],[Anno 1
I semestre]:[Anno 3 
II semestre]])</f>
        <v>7000</v>
      </c>
      <c r="I10" s="87"/>
    </row>
    <row r="11" spans="1:9" x14ac:dyDescent="0.55000000000000004">
      <c r="A11" s="22" t="s">
        <v>9</v>
      </c>
      <c r="B11" s="3">
        <v>1000</v>
      </c>
      <c r="C11" s="3">
        <v>2000</v>
      </c>
      <c r="D11" s="3">
        <v>4000</v>
      </c>
      <c r="E11" s="17" t="s">
        <v>19</v>
      </c>
      <c r="F11" s="17" t="s">
        <v>19</v>
      </c>
      <c r="G11" s="17" t="s">
        <v>19</v>
      </c>
      <c r="H11" s="54">
        <f>SUM(Tabella32[[#This Row],[Anno 1
I semestre]:[Anno 3 
II semestre]])</f>
        <v>7000</v>
      </c>
      <c r="I11" s="87"/>
    </row>
    <row r="12" spans="1:9" ht="14.7" thickBot="1" x14ac:dyDescent="0.6">
      <c r="A12" s="23" t="s">
        <v>2</v>
      </c>
      <c r="B12" s="24">
        <f>SUM(B9:B11)</f>
        <v>4000</v>
      </c>
      <c r="C12" s="24">
        <f>SUM(C9:C11)</f>
        <v>6000</v>
      </c>
      <c r="D12" s="24">
        <f>SUM(D9:D11)</f>
        <v>12000</v>
      </c>
      <c r="E12" s="75">
        <v>2000</v>
      </c>
      <c r="F12" s="75">
        <v>3000</v>
      </c>
      <c r="G12" s="75">
        <v>2000</v>
      </c>
      <c r="H12" s="56">
        <f>SUM(Tabella32[[#This Row],[Anno 1
I semestre]:[Anno 3 
II semestre]])</f>
        <v>29000</v>
      </c>
      <c r="I12" s="88"/>
    </row>
    <row r="13" spans="1:9" ht="14.7" thickBot="1" x14ac:dyDescent="0.6">
      <c r="A13" s="62" t="s">
        <v>10</v>
      </c>
      <c r="B13" s="53">
        <f>SUM(B8,B12)</f>
        <v>188857.14285714284</v>
      </c>
      <c r="C13" s="53">
        <f t="shared" ref="C13:D13" si="2">SUM(C8,C12)</f>
        <v>165714.28571428571</v>
      </c>
      <c r="D13" s="53">
        <f t="shared" si="2"/>
        <v>176571.42857142858</v>
      </c>
      <c r="E13" s="53">
        <f t="shared" ref="E13" si="3">E8+E12</f>
        <v>121428.57142857142</v>
      </c>
      <c r="F13" s="53">
        <f t="shared" ref="F13" si="4">F8+F12</f>
        <v>107285.71428571429</v>
      </c>
      <c r="G13" s="53">
        <f t="shared" ref="G13" si="5">G8+G12</f>
        <v>91142.85714285713</v>
      </c>
      <c r="H13" s="63">
        <f>SUM(Tabella32[[#This Row],[Anno 1
I semestre]:[Anno 3 
II semestre]])</f>
        <v>850999.99999999988</v>
      </c>
      <c r="I13" s="57"/>
    </row>
    <row r="14" spans="1:9" ht="29.1" thickBot="1" x14ac:dyDescent="0.6">
      <c r="A14" s="51" t="s">
        <v>58</v>
      </c>
      <c r="B14" s="53">
        <f>B13*B15</f>
        <v>94428.57142857142</v>
      </c>
      <c r="C14" s="53">
        <f t="shared" ref="C14:D14" si="6">C13*C15</f>
        <v>82857.142857142855</v>
      </c>
      <c r="D14" s="53">
        <f t="shared" si="6"/>
        <v>88285.71428571429</v>
      </c>
      <c r="E14" s="17" t="s">
        <v>19</v>
      </c>
      <c r="F14" s="17" t="s">
        <v>19</v>
      </c>
      <c r="G14" s="17" t="s">
        <v>19</v>
      </c>
      <c r="H14" s="17" t="s">
        <v>19</v>
      </c>
      <c r="I14" s="85" t="s">
        <v>23</v>
      </c>
    </row>
    <row r="15" spans="1:9" ht="14.4" customHeight="1" x14ac:dyDescent="0.55000000000000004">
      <c r="A15" s="58" t="s">
        <v>57</v>
      </c>
      <c r="B15" s="60">
        <v>0.5</v>
      </c>
      <c r="C15" s="60">
        <v>0.5</v>
      </c>
      <c r="D15" s="60">
        <v>0.5</v>
      </c>
      <c r="E15" s="17" t="s">
        <v>19</v>
      </c>
      <c r="F15" s="17" t="s">
        <v>19</v>
      </c>
      <c r="G15" s="17" t="s">
        <v>19</v>
      </c>
      <c r="H15" s="17" t="s">
        <v>19</v>
      </c>
      <c r="I15" s="85"/>
    </row>
    <row r="17" spans="1:9" ht="31.2" x14ac:dyDescent="0.6">
      <c r="A17" s="30" t="s">
        <v>24</v>
      </c>
      <c r="B17" s="14" t="s">
        <v>12</v>
      </c>
      <c r="C17" s="14" t="s">
        <v>13</v>
      </c>
      <c r="D17" s="14" t="s">
        <v>14</v>
      </c>
      <c r="E17" s="14" t="s">
        <v>15</v>
      </c>
      <c r="F17" s="14" t="s">
        <v>16</v>
      </c>
      <c r="G17" s="14" t="s">
        <v>17</v>
      </c>
      <c r="H17" s="25" t="s">
        <v>11</v>
      </c>
      <c r="I17"/>
    </row>
    <row r="18" spans="1:9" x14ac:dyDescent="0.55000000000000004">
      <c r="A18" s="1" t="s">
        <v>0</v>
      </c>
      <c r="B18" s="5">
        <v>0</v>
      </c>
      <c r="C18" s="5">
        <v>0</v>
      </c>
      <c r="D18" s="5">
        <v>100000</v>
      </c>
      <c r="E18" s="5">
        <v>120000</v>
      </c>
      <c r="F18" s="5">
        <v>160000</v>
      </c>
      <c r="G18" s="5">
        <v>200000</v>
      </c>
      <c r="H18" s="20">
        <f>SUM(Tabella2[[#This Row],[Anno 1
I semestre]:[Anno 3 
II semestre]])</f>
        <v>580000</v>
      </c>
      <c r="I18"/>
    </row>
    <row r="19" spans="1:9" x14ac:dyDescent="0.55000000000000004">
      <c r="A19" s="2" t="s">
        <v>1</v>
      </c>
      <c r="B19" s="3">
        <v>0</v>
      </c>
      <c r="C19" s="3">
        <v>0</v>
      </c>
      <c r="D19" s="3">
        <v>20000</v>
      </c>
      <c r="E19" s="3">
        <v>30000</v>
      </c>
      <c r="F19" s="3">
        <v>30000</v>
      </c>
      <c r="G19" s="4">
        <v>30000</v>
      </c>
      <c r="H19" s="20">
        <f>SUM(Tabella2[[#This Row],[Anno 1
I semestre]:[Anno 3 
II semestre]])</f>
        <v>110000</v>
      </c>
      <c r="I19"/>
    </row>
    <row r="20" spans="1:9" x14ac:dyDescent="0.55000000000000004">
      <c r="A20" s="18" t="s">
        <v>25</v>
      </c>
      <c r="B20" s="19">
        <f t="shared" ref="B20:G20" si="7">SUM(B18:B19)</f>
        <v>0</v>
      </c>
      <c r="C20" s="19">
        <f t="shared" si="7"/>
        <v>0</v>
      </c>
      <c r="D20" s="19">
        <f t="shared" si="7"/>
        <v>120000</v>
      </c>
      <c r="E20" s="19">
        <f t="shared" si="7"/>
        <v>150000</v>
      </c>
      <c r="F20" s="19">
        <f t="shared" si="7"/>
        <v>190000</v>
      </c>
      <c r="G20" s="19">
        <f t="shared" si="7"/>
        <v>230000</v>
      </c>
      <c r="H20" s="20">
        <f>SUM(Tabella2[[#This Row],[Anno 1
I semestre]:[Anno 3 
II semestre]])</f>
        <v>690000</v>
      </c>
      <c r="I20"/>
    </row>
    <row r="22" spans="1:9" ht="31.2" x14ac:dyDescent="0.6">
      <c r="A22" s="33" t="s">
        <v>5</v>
      </c>
      <c r="B22" s="14" t="s">
        <v>12</v>
      </c>
      <c r="C22" s="14" t="s">
        <v>13</v>
      </c>
      <c r="D22" s="14" t="s">
        <v>14</v>
      </c>
      <c r="E22" s="14" t="s">
        <v>15</v>
      </c>
      <c r="F22" s="14" t="s">
        <v>16</v>
      </c>
      <c r="G22" s="14" t="s">
        <v>17</v>
      </c>
      <c r="H22" s="29"/>
      <c r="I22"/>
    </row>
    <row r="23" spans="1:9" ht="14.7" thickBot="1" x14ac:dyDescent="0.6">
      <c r="A23" s="35" t="s">
        <v>26</v>
      </c>
      <c r="B23" s="36">
        <f t="shared" ref="B23:G23" si="8">B20</f>
        <v>0</v>
      </c>
      <c r="C23" s="36">
        <f t="shared" si="8"/>
        <v>0</v>
      </c>
      <c r="D23" s="36">
        <f t="shared" si="8"/>
        <v>120000</v>
      </c>
      <c r="E23" s="36">
        <f t="shared" si="8"/>
        <v>150000</v>
      </c>
      <c r="F23" s="36">
        <f t="shared" si="8"/>
        <v>190000</v>
      </c>
      <c r="G23" s="36">
        <f t="shared" si="8"/>
        <v>230000</v>
      </c>
      <c r="H23" s="79"/>
      <c r="I23"/>
    </row>
    <row r="24" spans="1:9" ht="14.7" thickBot="1" x14ac:dyDescent="0.6">
      <c r="A24" s="45" t="s">
        <v>3</v>
      </c>
      <c r="B24" s="46">
        <f t="shared" ref="B24:G24" si="9">B8</f>
        <v>184857.14285714284</v>
      </c>
      <c r="C24" s="46">
        <f t="shared" si="9"/>
        <v>159714.28571428571</v>
      </c>
      <c r="D24" s="46">
        <f t="shared" si="9"/>
        <v>164571.42857142858</v>
      </c>
      <c r="E24" s="46">
        <f t="shared" si="9"/>
        <v>119428.57142857142</v>
      </c>
      <c r="F24" s="46">
        <f t="shared" si="9"/>
        <v>104285.71428571429</v>
      </c>
      <c r="G24" s="46">
        <f t="shared" si="9"/>
        <v>89142.85714285713</v>
      </c>
      <c r="H24" s="79"/>
      <c r="I24"/>
    </row>
    <row r="25" spans="1:9" ht="14.7" thickBot="1" x14ac:dyDescent="0.6">
      <c r="A25" s="35" t="s">
        <v>46</v>
      </c>
      <c r="B25" s="36">
        <f t="shared" ref="B25:G25" si="10">B23-B24</f>
        <v>-184857.14285714284</v>
      </c>
      <c r="C25" s="36">
        <f t="shared" si="10"/>
        <v>-159714.28571428571</v>
      </c>
      <c r="D25" s="36">
        <f t="shared" si="10"/>
        <v>-44571.42857142858</v>
      </c>
      <c r="E25" s="36">
        <f t="shared" si="10"/>
        <v>30571.42857142858</v>
      </c>
      <c r="F25" s="36">
        <f t="shared" si="10"/>
        <v>85714.28571428571</v>
      </c>
      <c r="G25" s="36">
        <f t="shared" si="10"/>
        <v>140857.14285714287</v>
      </c>
      <c r="H25" s="79"/>
      <c r="I25"/>
    </row>
    <row r="26" spans="1:9" ht="14.7" thickBot="1" x14ac:dyDescent="0.6">
      <c r="A26" s="45" t="s">
        <v>2</v>
      </c>
      <c r="B26" s="46">
        <f t="shared" ref="B26:G26" si="11">B12</f>
        <v>4000</v>
      </c>
      <c r="C26" s="46">
        <f t="shared" si="11"/>
        <v>6000</v>
      </c>
      <c r="D26" s="46">
        <f t="shared" si="11"/>
        <v>12000</v>
      </c>
      <c r="E26" s="46">
        <f t="shared" si="11"/>
        <v>2000</v>
      </c>
      <c r="F26" s="46">
        <f t="shared" si="11"/>
        <v>3000</v>
      </c>
      <c r="G26" s="46">
        <f t="shared" si="11"/>
        <v>2000</v>
      </c>
      <c r="H26" s="49"/>
    </row>
    <row r="27" spans="1:9" x14ac:dyDescent="0.55000000000000004">
      <c r="A27" s="35" t="s">
        <v>54</v>
      </c>
      <c r="B27" s="48">
        <f>B14</f>
        <v>94428.57142857142</v>
      </c>
      <c r="C27" s="48">
        <f t="shared" ref="C27:D27" si="12">C14</f>
        <v>82857.142857142855</v>
      </c>
      <c r="D27" s="48">
        <f t="shared" si="12"/>
        <v>88285.71428571429</v>
      </c>
      <c r="E27" s="61"/>
      <c r="F27" s="61"/>
      <c r="G27" s="61"/>
      <c r="H27" s="49"/>
    </row>
    <row r="28" spans="1:9" x14ac:dyDescent="0.55000000000000004">
      <c r="A28" s="35" t="s">
        <v>27</v>
      </c>
      <c r="B28" s="36">
        <f>+B25-B26+B27</f>
        <v>-94428.57142857142</v>
      </c>
      <c r="C28" s="36">
        <f t="shared" ref="C28:G28" si="13">+C25-C26+C27</f>
        <v>-82857.142857142855</v>
      </c>
      <c r="D28" s="36">
        <f t="shared" si="13"/>
        <v>31714.28571428571</v>
      </c>
      <c r="E28" s="36">
        <f t="shared" si="13"/>
        <v>28571.42857142858</v>
      </c>
      <c r="F28" s="36">
        <f t="shared" si="13"/>
        <v>82714.28571428571</v>
      </c>
      <c r="G28" s="36">
        <f t="shared" si="13"/>
        <v>138857.14285714287</v>
      </c>
      <c r="H28" s="49"/>
      <c r="I28"/>
    </row>
    <row r="29" spans="1:9" x14ac:dyDescent="0.55000000000000004">
      <c r="A29" s="35" t="s">
        <v>40</v>
      </c>
      <c r="B29" s="36">
        <f>'Piano ammortamento'!C19</f>
        <v>15142.857142857143</v>
      </c>
      <c r="C29" s="36">
        <f>'Piano ammortamento'!D19</f>
        <v>15142.857142857143</v>
      </c>
      <c r="D29" s="36">
        <f>'Piano ammortamento'!E19</f>
        <v>15142.857142857143</v>
      </c>
      <c r="E29" s="36">
        <f>'Piano ammortamento'!F19</f>
        <v>15142.857142857143</v>
      </c>
      <c r="F29" s="36">
        <f>'Piano ammortamento'!G19</f>
        <v>15142.857142857143</v>
      </c>
      <c r="G29" s="36">
        <f>'Piano ammortamento'!H19</f>
        <v>15142.857142857143</v>
      </c>
      <c r="H29" s="80"/>
      <c r="I29"/>
    </row>
    <row r="30" spans="1:9" x14ac:dyDescent="0.55000000000000004">
      <c r="A30" s="35" t="s">
        <v>39</v>
      </c>
      <c r="B30" s="36">
        <f t="shared" ref="B30:G30" si="14">+B28-B29</f>
        <v>-109571.42857142857</v>
      </c>
      <c r="C30" s="36">
        <f t="shared" si="14"/>
        <v>-98000</v>
      </c>
      <c r="D30" s="36">
        <f t="shared" si="14"/>
        <v>16571.428571428565</v>
      </c>
      <c r="E30" s="36">
        <f t="shared" si="14"/>
        <v>13428.571428571437</v>
      </c>
      <c r="F30" s="36">
        <f t="shared" si="14"/>
        <v>67571.428571428565</v>
      </c>
      <c r="G30" s="36">
        <f t="shared" si="14"/>
        <v>123714.28571428572</v>
      </c>
      <c r="H30" s="49"/>
    </row>
    <row r="31" spans="1:9" x14ac:dyDescent="0.55000000000000004">
      <c r="H31" s="81"/>
    </row>
    <row r="32" spans="1:9" x14ac:dyDescent="0.55000000000000004">
      <c r="A32" t="s">
        <v>47</v>
      </c>
      <c r="B32" s="43">
        <f>SUM(B30:H30)</f>
        <v>13714.285714285739</v>
      </c>
      <c r="H32" s="81"/>
    </row>
    <row r="33" spans="1:8" x14ac:dyDescent="0.55000000000000004">
      <c r="A33" t="s">
        <v>48</v>
      </c>
      <c r="B33" s="44">
        <f>IRR(B30:G30)</f>
        <v>1.6661215659871775E-2</v>
      </c>
      <c r="H33" s="81"/>
    </row>
    <row r="34" spans="1:8" x14ac:dyDescent="0.55000000000000004">
      <c r="H34" s="81"/>
    </row>
  </sheetData>
  <mergeCells count="3">
    <mergeCell ref="I14:I15"/>
    <mergeCell ref="I9:I12"/>
    <mergeCell ref="I4:I6"/>
  </mergeCells>
  <phoneticPr fontId="7" type="noConversion"/>
  <pageMargins left="0.7" right="0.7" top="0.75" bottom="0.75" header="0.3" footer="0.3"/>
  <pageSetup paperSize="9" orientation="portrait" verticalDpi="0" r:id="rId1"/>
  <tableParts count="5">
    <tablePart r:id="rId2"/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B1" workbookViewId="0">
      <selection activeCell="C21" sqref="C21"/>
    </sheetView>
  </sheetViews>
  <sheetFormatPr defaultRowHeight="14.4" x14ac:dyDescent="0.55000000000000004"/>
  <cols>
    <col min="1" max="1" width="27.41796875" customWidth="1"/>
    <col min="2" max="2" width="30.5234375" bestFit="1" customWidth="1"/>
    <col min="3" max="3" width="18.5234375" bestFit="1" customWidth="1"/>
    <col min="4" max="4" width="18.68359375" bestFit="1" customWidth="1"/>
    <col min="5" max="5" width="18.5234375" bestFit="1" customWidth="1"/>
    <col min="6" max="6" width="18.68359375" bestFit="1" customWidth="1"/>
    <col min="7" max="7" width="18.5234375" bestFit="1" customWidth="1"/>
    <col min="8" max="8" width="19.7890625" bestFit="1" customWidth="1"/>
  </cols>
  <sheetData>
    <row r="1" spans="1:9" x14ac:dyDescent="0.3">
      <c r="B1" t="s">
        <v>28</v>
      </c>
    </row>
    <row r="2" spans="1:9" ht="31.2" x14ac:dyDescent="0.3">
      <c r="A2" s="13" t="s">
        <v>34</v>
      </c>
      <c r="B2" s="13" t="s">
        <v>29</v>
      </c>
      <c r="C2" s="13" t="s">
        <v>12</v>
      </c>
      <c r="D2" s="13" t="s">
        <v>13</v>
      </c>
      <c r="E2" s="13" t="s">
        <v>14</v>
      </c>
      <c r="F2" s="13" t="s">
        <v>15</v>
      </c>
      <c r="G2" s="13" t="s">
        <v>16</v>
      </c>
      <c r="H2" s="13" t="s">
        <v>17</v>
      </c>
      <c r="I2" s="42" t="s">
        <v>42</v>
      </c>
    </row>
    <row r="3" spans="1:9" x14ac:dyDescent="0.3">
      <c r="A3" s="38" t="s">
        <v>35</v>
      </c>
      <c r="B3" s="11" t="s">
        <v>30</v>
      </c>
      <c r="C3" s="3">
        <v>30000</v>
      </c>
      <c r="D3" s="3">
        <v>30000</v>
      </c>
      <c r="E3" s="3">
        <v>30000</v>
      </c>
      <c r="F3" s="3">
        <v>30000</v>
      </c>
      <c r="G3" s="3">
        <v>30000</v>
      </c>
      <c r="H3" s="3">
        <v>30000</v>
      </c>
      <c r="I3" s="40"/>
    </row>
    <row r="4" spans="1:9" x14ac:dyDescent="0.3">
      <c r="A4" s="37"/>
      <c r="B4" s="15" t="s">
        <v>31</v>
      </c>
      <c r="C4" s="10">
        <f>+C3/10</f>
        <v>3000</v>
      </c>
      <c r="D4" s="10">
        <f t="shared" ref="D4:H4" si="0">+D3/10</f>
        <v>3000</v>
      </c>
      <c r="E4" s="10">
        <f t="shared" si="0"/>
        <v>3000</v>
      </c>
      <c r="F4" s="10">
        <f t="shared" si="0"/>
        <v>3000</v>
      </c>
      <c r="G4" s="10">
        <f t="shared" si="0"/>
        <v>3000</v>
      </c>
      <c r="H4" s="10">
        <f t="shared" si="0"/>
        <v>3000</v>
      </c>
      <c r="I4" s="41" t="s">
        <v>41</v>
      </c>
    </row>
    <row r="5" spans="1:9" x14ac:dyDescent="0.3">
      <c r="A5" s="37"/>
      <c r="B5" s="15" t="s">
        <v>32</v>
      </c>
      <c r="C5" s="10">
        <f>SUM($C4:C4)</f>
        <v>3000</v>
      </c>
      <c r="D5" s="10">
        <f>SUM($C4:D4)</f>
        <v>6000</v>
      </c>
      <c r="E5" s="10">
        <f>SUM($C4:E4)</f>
        <v>9000</v>
      </c>
      <c r="F5" s="10">
        <f>SUM($C4:F4)</f>
        <v>12000</v>
      </c>
      <c r="G5" s="10">
        <f>SUM($C4:G4)</f>
        <v>15000</v>
      </c>
      <c r="H5" s="10">
        <f>SUM($C4:H4)</f>
        <v>18000</v>
      </c>
    </row>
    <row r="6" spans="1:9" x14ac:dyDescent="0.3">
      <c r="A6" s="37"/>
      <c r="B6" s="16" t="s">
        <v>33</v>
      </c>
      <c r="C6" s="9">
        <f t="shared" ref="C6:H6" si="1">C3-C5</f>
        <v>27000</v>
      </c>
      <c r="D6" s="9">
        <f t="shared" si="1"/>
        <v>24000</v>
      </c>
      <c r="E6" s="9">
        <f t="shared" si="1"/>
        <v>21000</v>
      </c>
      <c r="F6" s="9">
        <f t="shared" si="1"/>
        <v>18000</v>
      </c>
      <c r="G6" s="9">
        <f t="shared" si="1"/>
        <v>15000</v>
      </c>
      <c r="H6" s="9">
        <f t="shared" si="1"/>
        <v>12000</v>
      </c>
    </row>
    <row r="7" spans="1:9" x14ac:dyDescent="0.3">
      <c r="A7" s="38" t="s">
        <v>36</v>
      </c>
      <c r="B7" s="11" t="s">
        <v>30</v>
      </c>
      <c r="C7" s="3">
        <v>100000</v>
      </c>
      <c r="D7" s="3">
        <v>100000</v>
      </c>
      <c r="E7" s="3">
        <v>100000</v>
      </c>
      <c r="F7" s="3">
        <v>100000</v>
      </c>
      <c r="G7" s="3">
        <v>100000</v>
      </c>
      <c r="H7" s="3">
        <v>100000</v>
      </c>
    </row>
    <row r="8" spans="1:9" x14ac:dyDescent="0.3">
      <c r="A8" s="8"/>
      <c r="B8" s="15" t="s">
        <v>31</v>
      </c>
      <c r="C8" s="10">
        <f>+C7/14</f>
        <v>7142.8571428571431</v>
      </c>
      <c r="D8" s="10">
        <f t="shared" ref="D8:H8" si="2">+D7/14</f>
        <v>7142.8571428571431</v>
      </c>
      <c r="E8" s="10">
        <f t="shared" si="2"/>
        <v>7142.8571428571431</v>
      </c>
      <c r="F8" s="10">
        <f t="shared" si="2"/>
        <v>7142.8571428571431</v>
      </c>
      <c r="G8" s="10">
        <f t="shared" si="2"/>
        <v>7142.8571428571431</v>
      </c>
      <c r="H8" s="10">
        <f t="shared" si="2"/>
        <v>7142.8571428571431</v>
      </c>
      <c r="I8" s="11" t="s">
        <v>43</v>
      </c>
    </row>
    <row r="9" spans="1:9" x14ac:dyDescent="0.3">
      <c r="A9" s="8"/>
      <c r="B9" s="15" t="s">
        <v>32</v>
      </c>
      <c r="C9" s="10">
        <f>SUM($C8:C8)</f>
        <v>7142.8571428571431</v>
      </c>
      <c r="D9" s="10">
        <f>SUM($C8:D8)</f>
        <v>14285.714285714286</v>
      </c>
      <c r="E9" s="10">
        <f>SUM($C8:E8)</f>
        <v>21428.571428571428</v>
      </c>
      <c r="F9" s="10">
        <f>SUM($C8:F8)</f>
        <v>28571.428571428572</v>
      </c>
      <c r="G9" s="10">
        <f>SUM($C8:G8)</f>
        <v>35714.285714285717</v>
      </c>
      <c r="H9" s="10">
        <f>SUM($C8:H8)</f>
        <v>42857.142857142862</v>
      </c>
    </row>
    <row r="10" spans="1:9" x14ac:dyDescent="0.3">
      <c r="A10" s="8"/>
      <c r="B10" s="16" t="s">
        <v>33</v>
      </c>
      <c r="C10" s="9">
        <f t="shared" ref="C10:H10" si="3">C7-C9</f>
        <v>92857.142857142855</v>
      </c>
      <c r="D10" s="9">
        <f t="shared" si="3"/>
        <v>85714.28571428571</v>
      </c>
      <c r="E10" s="9">
        <f t="shared" si="3"/>
        <v>78571.42857142858</v>
      </c>
      <c r="F10" s="9">
        <f t="shared" si="3"/>
        <v>71428.57142857142</v>
      </c>
      <c r="G10" s="9">
        <f t="shared" si="3"/>
        <v>64285.714285714283</v>
      </c>
      <c r="H10" s="9">
        <f t="shared" si="3"/>
        <v>57142.857142857138</v>
      </c>
    </row>
    <row r="11" spans="1:9" x14ac:dyDescent="0.3">
      <c r="A11" s="38" t="s">
        <v>37</v>
      </c>
      <c r="B11" s="11" t="s">
        <v>30</v>
      </c>
      <c r="C11" s="3">
        <v>30000</v>
      </c>
      <c r="D11" s="3">
        <v>30000</v>
      </c>
      <c r="E11" s="3">
        <v>30000</v>
      </c>
      <c r="F11" s="3">
        <v>30000</v>
      </c>
      <c r="G11" s="3">
        <v>30000</v>
      </c>
      <c r="H11" s="3">
        <v>30000</v>
      </c>
    </row>
    <row r="12" spans="1:9" x14ac:dyDescent="0.3">
      <c r="A12" s="8"/>
      <c r="B12" s="15" t="s">
        <v>31</v>
      </c>
      <c r="C12" s="10">
        <f>+C11/6</f>
        <v>5000</v>
      </c>
      <c r="D12" s="10">
        <f t="shared" ref="D12:H12" si="4">+D11/6</f>
        <v>5000</v>
      </c>
      <c r="E12" s="10">
        <f t="shared" si="4"/>
        <v>5000</v>
      </c>
      <c r="F12" s="10">
        <f t="shared" si="4"/>
        <v>5000</v>
      </c>
      <c r="G12" s="10">
        <f t="shared" si="4"/>
        <v>5000</v>
      </c>
      <c r="H12" s="10">
        <f t="shared" si="4"/>
        <v>5000</v>
      </c>
      <c r="I12" s="11" t="s">
        <v>44</v>
      </c>
    </row>
    <row r="13" spans="1:9" x14ac:dyDescent="0.3">
      <c r="A13" s="8"/>
      <c r="B13" s="15" t="s">
        <v>32</v>
      </c>
      <c r="C13" s="10">
        <f>SUM($C12:C12)</f>
        <v>5000</v>
      </c>
      <c r="D13" s="10">
        <f>SUM($C12:D12)</f>
        <v>10000</v>
      </c>
      <c r="E13" s="10">
        <f>SUM($C12:E12)</f>
        <v>15000</v>
      </c>
      <c r="F13" s="10">
        <f>SUM($C12:F12)</f>
        <v>20000</v>
      </c>
      <c r="G13" s="10">
        <f>SUM($C12:G12)</f>
        <v>25000</v>
      </c>
      <c r="H13" s="10">
        <f>SUM($C12:H12)</f>
        <v>30000</v>
      </c>
    </row>
    <row r="14" spans="1:9" x14ac:dyDescent="0.3">
      <c r="A14" s="8"/>
      <c r="B14" s="16" t="s">
        <v>33</v>
      </c>
      <c r="C14" s="9">
        <f t="shared" ref="C14:H14" si="5">C11-C13</f>
        <v>25000</v>
      </c>
      <c r="D14" s="9">
        <f t="shared" si="5"/>
        <v>20000</v>
      </c>
      <c r="E14" s="9">
        <f t="shared" si="5"/>
        <v>15000</v>
      </c>
      <c r="F14" s="9">
        <f t="shared" si="5"/>
        <v>10000</v>
      </c>
      <c r="G14" s="9">
        <f t="shared" si="5"/>
        <v>5000</v>
      </c>
      <c r="H14" s="9">
        <f t="shared" si="5"/>
        <v>0</v>
      </c>
    </row>
    <row r="17" spans="1:8" ht="31.2" x14ac:dyDescent="0.3">
      <c r="A17" s="12" t="s">
        <v>34</v>
      </c>
      <c r="B17" s="14" t="s">
        <v>29</v>
      </c>
      <c r="C17" s="14" t="s">
        <v>12</v>
      </c>
      <c r="D17" s="14" t="s">
        <v>13</v>
      </c>
      <c r="E17" s="14" t="s">
        <v>14</v>
      </c>
      <c r="F17" s="14" t="s">
        <v>15</v>
      </c>
      <c r="G17" s="14" t="s">
        <v>16</v>
      </c>
      <c r="H17" s="14" t="s">
        <v>17</v>
      </c>
    </row>
    <row r="18" spans="1:8" x14ac:dyDescent="0.3">
      <c r="A18" s="7" t="s">
        <v>38</v>
      </c>
      <c r="B18" s="31" t="s">
        <v>30</v>
      </c>
      <c r="C18" s="32">
        <f t="shared" ref="C18:H18" si="6">SUMIF($B3:$B14,$B$18,C$3:C$14)</f>
        <v>160000</v>
      </c>
      <c r="D18" s="32">
        <f t="shared" si="6"/>
        <v>160000</v>
      </c>
      <c r="E18" s="32">
        <f t="shared" si="6"/>
        <v>160000</v>
      </c>
      <c r="F18" s="32">
        <f t="shared" si="6"/>
        <v>160000</v>
      </c>
      <c r="G18" s="32">
        <f t="shared" si="6"/>
        <v>160000</v>
      </c>
      <c r="H18" s="32">
        <f t="shared" si="6"/>
        <v>160000</v>
      </c>
    </row>
    <row r="19" spans="1:8" x14ac:dyDescent="0.3">
      <c r="A19" s="39"/>
      <c r="B19" s="15" t="s">
        <v>31</v>
      </c>
      <c r="C19" s="32">
        <f t="shared" ref="C19:H19" si="7">SUMIF($B3:$B14,$B$19,C$3:C$14)</f>
        <v>15142.857142857143</v>
      </c>
      <c r="D19" s="32">
        <f t="shared" si="7"/>
        <v>15142.857142857143</v>
      </c>
      <c r="E19" s="32">
        <f t="shared" si="7"/>
        <v>15142.857142857143</v>
      </c>
      <c r="F19" s="32">
        <f t="shared" si="7"/>
        <v>15142.857142857143</v>
      </c>
      <c r="G19" s="32">
        <f t="shared" si="7"/>
        <v>15142.857142857143</v>
      </c>
      <c r="H19" s="32">
        <f t="shared" si="7"/>
        <v>15142.857142857143</v>
      </c>
    </row>
    <row r="20" spans="1:8" x14ac:dyDescent="0.3">
      <c r="A20" s="39"/>
      <c r="B20" s="15" t="s">
        <v>32</v>
      </c>
      <c r="C20" s="32">
        <f t="shared" ref="C20:H20" si="8">SUMIF($B3:$B14,$B$20,C$3:C$14)</f>
        <v>15142.857142857143</v>
      </c>
      <c r="D20" s="32">
        <f t="shared" si="8"/>
        <v>30285.714285714286</v>
      </c>
      <c r="E20" s="32">
        <f t="shared" si="8"/>
        <v>45428.571428571428</v>
      </c>
      <c r="F20" s="32">
        <f t="shared" si="8"/>
        <v>60571.428571428572</v>
      </c>
      <c r="G20" s="32">
        <f t="shared" si="8"/>
        <v>75714.28571428571</v>
      </c>
      <c r="H20" s="32">
        <f t="shared" si="8"/>
        <v>90857.14285714287</v>
      </c>
    </row>
    <row r="21" spans="1:8" x14ac:dyDescent="0.3">
      <c r="A21" s="39"/>
      <c r="B21" s="16" t="s">
        <v>33</v>
      </c>
      <c r="C21" s="9">
        <f t="shared" ref="C21:H21" si="9">SUMIF($B3:$B14,$B$21,C$3:C$14)</f>
        <v>144857.14285714284</v>
      </c>
      <c r="D21" s="9">
        <f t="shared" si="9"/>
        <v>129714.28571428571</v>
      </c>
      <c r="E21" s="9">
        <f t="shared" si="9"/>
        <v>114571.42857142858</v>
      </c>
      <c r="F21" s="9">
        <f t="shared" si="9"/>
        <v>99428.57142857142</v>
      </c>
      <c r="G21" s="9">
        <f t="shared" si="9"/>
        <v>84285.71428571429</v>
      </c>
      <c r="H21" s="9">
        <f t="shared" si="9"/>
        <v>69142.85714285713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Istruzioni Compilazione</vt:lpstr>
      <vt:lpstr>Piano Finanziario</vt:lpstr>
      <vt:lpstr>Piano ammortamento</vt:lpstr>
      <vt:lpstr>'Piano Finanziario'!Area_stampa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Clementina Cruceli</dc:creator>
  <cp:lastModifiedBy>Clementina Cruceli</cp:lastModifiedBy>
  <dcterms:created xsi:type="dcterms:W3CDTF">2019-10-07T14:35:29Z</dcterms:created>
  <dcterms:modified xsi:type="dcterms:W3CDTF">2019-10-14T16:58:29Z</dcterms:modified>
</cp:coreProperties>
</file>